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f5394d1f08a59269/Documents/Kenilworth Centre/Cash Flow/"/>
    </mc:Choice>
  </mc:AlternateContent>
  <xr:revisionPtr revIDLastSave="0" documentId="8_{08A9B364-C3CE-4E29-9C18-1B2DC30F24B6}" xr6:coauthVersionLast="47" xr6:coauthVersionMax="47" xr10:uidLastSave="{00000000-0000-0000-0000-000000000000}"/>
  <bookViews>
    <workbookView xWindow="28680" yWindow="-120" windowWidth="29040" windowHeight="15720" xr2:uid="{F3A7B666-EE84-44D5-8E36-3D501B5E9C17}"/>
  </bookViews>
  <sheets>
    <sheet name="summary" sheetId="1" r:id="rId1"/>
    <sheet name="Grants and Dons" sheetId="2" r:id="rId2"/>
    <sheet name="Restricted" sheetId="4" state="hidden" r:id="rId3"/>
    <sheet name="outgoings" sheetId="3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 l="1"/>
  <c r="G14" i="1" l="1"/>
  <c r="G27" i="1"/>
  <c r="R26" i="1"/>
  <c r="G22" i="1"/>
  <c r="F22" i="2"/>
  <c r="H57" i="1"/>
  <c r="R8" i="1" l="1"/>
  <c r="R27" i="1"/>
  <c r="R25" i="1"/>
  <c r="R24" i="1"/>
  <c r="R23" i="1"/>
  <c r="R11" i="1"/>
  <c r="R12" i="1"/>
  <c r="R13" i="1"/>
  <c r="R15" i="1"/>
  <c r="R16" i="1"/>
  <c r="R17" i="1"/>
  <c r="R18" i="1"/>
  <c r="R10" i="1"/>
  <c r="R22" i="1" l="1"/>
  <c r="K28" i="1"/>
  <c r="K30" i="1" s="1"/>
  <c r="L28" i="1"/>
  <c r="M28" i="1"/>
  <c r="N28" i="1"/>
  <c r="O28" i="1"/>
  <c r="P28" i="1"/>
  <c r="I19" i="1"/>
  <c r="J19" i="1"/>
  <c r="K19" i="1"/>
  <c r="L19" i="1"/>
  <c r="M19" i="1"/>
  <c r="N19" i="1"/>
  <c r="O19" i="1"/>
  <c r="O30" i="1" s="1"/>
  <c r="P19" i="1"/>
  <c r="Q19" i="1"/>
  <c r="Q28" i="1"/>
  <c r="J28" i="1"/>
  <c r="I28" i="1"/>
  <c r="H19" i="1"/>
  <c r="H28" i="1"/>
  <c r="G28" i="1"/>
  <c r="G19" i="1"/>
  <c r="M30" i="1" l="1"/>
  <c r="G30" i="1"/>
  <c r="H30" i="1"/>
  <c r="Q30" i="1"/>
  <c r="I30" i="1"/>
  <c r="J30" i="1"/>
  <c r="N30" i="1"/>
  <c r="L30" i="1"/>
  <c r="P30" i="1"/>
  <c r="E45" i="4" l="1"/>
  <c r="F34" i="4" l="1"/>
  <c r="D34" i="4"/>
  <c r="G23" i="4"/>
  <c r="I23" i="4" s="1"/>
  <c r="K23" i="4" s="1"/>
  <c r="I22" i="4"/>
  <c r="K22" i="4" s="1"/>
  <c r="G22" i="4"/>
  <c r="G21" i="4"/>
  <c r="I21" i="4" s="1"/>
  <c r="K21" i="4" s="1"/>
  <c r="G20" i="4"/>
  <c r="I20" i="4" s="1"/>
  <c r="K20" i="4" s="1"/>
  <c r="G19" i="4"/>
  <c r="I19" i="4" s="1"/>
  <c r="K19" i="4" s="1"/>
  <c r="G18" i="4"/>
  <c r="I18" i="4" s="1"/>
  <c r="K18" i="4" s="1"/>
  <c r="G17" i="4"/>
  <c r="I17" i="4" s="1"/>
  <c r="K17" i="4" s="1"/>
  <c r="G16" i="4"/>
  <c r="I16" i="4" s="1"/>
  <c r="K16" i="4" s="1"/>
  <c r="I15" i="4"/>
  <c r="K15" i="4" s="1"/>
  <c r="E13" i="4"/>
  <c r="E24" i="4" s="1"/>
  <c r="H34" i="4" s="1"/>
  <c r="G12" i="4"/>
  <c r="I12" i="4" s="1"/>
  <c r="K12" i="4" s="1"/>
  <c r="G11" i="4"/>
  <c r="I11" i="4" s="1"/>
  <c r="K11" i="4" s="1"/>
  <c r="G10" i="4"/>
  <c r="I10" i="4" s="1"/>
  <c r="K10" i="4" s="1"/>
  <c r="G9" i="4"/>
  <c r="I9" i="4" s="1"/>
  <c r="K9" i="4" s="1"/>
  <c r="G8" i="4"/>
  <c r="I8" i="4" s="1"/>
  <c r="K8" i="4" s="1"/>
  <c r="G7" i="4"/>
  <c r="I7" i="4" s="1"/>
  <c r="K7" i="4" s="1"/>
  <c r="G6" i="4"/>
  <c r="I6" i="4" s="1"/>
  <c r="K6" i="4" l="1"/>
  <c r="K13" i="4" s="1"/>
  <c r="K24" i="4" s="1"/>
  <c r="I13" i="4"/>
  <c r="I24" i="4" s="1"/>
  <c r="G13" i="4"/>
  <c r="G24" i="4" s="1"/>
  <c r="E15" i="3" l="1"/>
  <c r="G15" i="3" l="1"/>
  <c r="G8" i="3"/>
  <c r="G7" i="3"/>
  <c r="E6" i="3"/>
  <c r="E16" i="3" s="1"/>
  <c r="G5" i="3"/>
  <c r="G6" i="3" l="1"/>
  <c r="G16" i="3" s="1"/>
  <c r="F28" i="1"/>
  <c r="R28" i="1" s="1"/>
  <c r="E17" i="3" l="1"/>
  <c r="E22" i="2"/>
  <c r="F14" i="1" s="1"/>
  <c r="E13" i="2"/>
  <c r="R3" i="1"/>
  <c r="R14" i="1" l="1"/>
  <c r="R19" i="1" s="1"/>
  <c r="R30" i="1" s="1"/>
  <c r="F19" i="1"/>
  <c r="F30" i="1" s="1"/>
  <c r="F32" i="1" s="1"/>
  <c r="G8" i="1" l="1"/>
  <c r="G32" i="1" s="1"/>
  <c r="H8" i="1" s="1"/>
  <c r="H32" i="1" s="1"/>
  <c r="I8" i="1" s="1"/>
  <c r="I32" i="1" s="1"/>
  <c r="J8" i="1" s="1"/>
  <c r="J32" i="1" s="1"/>
  <c r="K8" i="1" s="1"/>
  <c r="K32" i="1" s="1"/>
  <c r="L8" i="1" s="1"/>
  <c r="L32" i="1" s="1"/>
  <c r="M8" i="1" s="1"/>
  <c r="M32" i="1" s="1"/>
  <c r="N8" i="1" s="1"/>
  <c r="N32" i="1" s="1"/>
  <c r="O8" i="1" s="1"/>
  <c r="O32" i="1" s="1"/>
  <c r="P8" i="1" s="1"/>
  <c r="P32" i="1" s="1"/>
  <c r="Q8" i="1" s="1"/>
  <c r="Q32" i="1" s="1"/>
  <c r="R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tc={4AD40A5D-FDA0-4547-B918-092ACD6B60DB}</author>
    <author>Sim Connor</author>
    <author>tc={AA722CE3-4620-4AF4-AB7E-227B4F3A15C4}</author>
    <author>tc={6ABD6D8C-FBCA-45DA-94C7-81FFF9A4173B}</author>
    <author>tc={E52F1DF6-AABB-4C5C-A344-D6E70267CD65}</author>
  </authors>
  <commentList>
    <comment ref="F13" authorId="0" shapeId="0" xr:uid="{4AD40A5D-FDA0-4547-B918-092ACD6B60DB}">
      <text>
        <t>[Threaded comment]
Your version of Excel allows you to read this threaded comment; however, any edits to it will get removed if the file is opened in a newer version of Excel. Learn more: https://go.microsoft.com/fwlink/?linkid=870924
Comment:
    NG release</t>
      </text>
    </comment>
    <comment ref="H22" authorId="1" shapeId="0" xr:uid="{7EED15BE-19D3-4699-BA11-B019E97BCFCF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inc paye 1.7
</t>
        </r>
      </text>
    </comment>
    <comment ref="K22" authorId="1" shapeId="0" xr:uid="{CDB8ABDE-B1AF-45F4-ABC6-FEC8DCF4A94E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inc 1.7 paye
</t>
        </r>
      </text>
    </comment>
    <comment ref="N22" authorId="1" shapeId="0" xr:uid="{1291978F-3890-4E74-A84F-080BC77B83C1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inc 1.7 paye
</t>
        </r>
      </text>
    </comment>
    <comment ref="Q22" authorId="1" shapeId="0" xr:uid="{082B316D-9C32-4758-AC8D-AC58F4677EAA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inc 1.7 paye
</t>
        </r>
      </text>
    </comment>
    <comment ref="G26" authorId="1" shapeId="0" xr:uid="{0929785D-81ED-4153-AA90-522E2AC91E0F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to be transferred
</t>
        </r>
      </text>
    </comment>
    <comment ref="H46" authorId="1" shapeId="0" xr:uid="{FD60A499-38A7-49D0-BFC5-FDF26AF5B513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Wreath making,Asylum seekers.NG warm hub (3.6k) ,susan miller</t>
        </r>
      </text>
    </comment>
    <comment ref="H49" authorId="2" shapeId="0" xr:uid="{AA722CE3-4620-4AF4-AB7E-227B4F3A15C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Moved to comm inclusive
Reply:
    £500
</t>
      </text>
    </comment>
    <comment ref="H50" authorId="3" shapeId="0" xr:uid="{6ABD6D8C-FBCA-45DA-94C7-81FFF9A4173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£5.2k less £1k booth
</t>
      </text>
    </comment>
    <comment ref="H51" authorId="1" shapeId="0" xr:uid="{FCAF9F86-A766-4005-9196-4E09F84AF9A1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3.6k moved to comm inclusive
</t>
        </r>
      </text>
    </comment>
    <comment ref="H52" authorId="1" shapeId="0" xr:uid="{ED05F1A2-C081-403C-BAA8-6BBA1E0C595B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£1.7 moved to comm inclusive</t>
        </r>
      </text>
    </comment>
    <comment ref="H53" authorId="4" shapeId="0" xr:uid="{E52F1DF6-AABB-4C5C-A344-D6E70267CD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Release £k per month + £1758 mats
</t>
      </text>
    </comment>
    <comment ref="H54" authorId="1" shapeId="0" xr:uid="{ED24BE4D-A010-44FA-AB1A-765B08DD19C2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lions 5k, wcc 5k, ktc 3.7k. £12k to be released £1k pm bal for mats</t>
        </r>
      </text>
    </comment>
    <comment ref="H56" authorId="1" shapeId="0" xr:uid="{18D73AC5-681A-4ECB-B23F-14DE8B0E9952}">
      <text>
        <r>
          <rPr>
            <b/>
            <sz val="9"/>
            <color indexed="81"/>
            <rFont val="Tahoma"/>
            <family val="2"/>
          </rPr>
          <t>Sim Connor:</t>
        </r>
        <r>
          <rPr>
            <sz val="9"/>
            <color indexed="81"/>
            <rFont val="Tahoma"/>
            <family val="2"/>
          </rPr>
          <t xml:space="preserve">
lions 5k, wcc 5k, ktc 3.7k. £12k to be released £1k pm bal for mats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 Connor</author>
    <author>tc={8F72EAA8-A04C-4213-85E2-8224BA678D04}</author>
    <author>tc={91CCF7D7-8912-466F-9EF7-0DB7D0410EC5}</author>
    <author>tc={7565413F-19F8-42B8-B662-4E8290EF9138}</author>
  </authors>
  <commentList>
    <comment ref="E11" authorId="0" shapeId="0" xr:uid="{EF58D073-C73A-4C80-880B-07D7EAD66EA5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Wreath making,Asylum seekers.NG warm hub (3.6k) ,susan miller</t>
        </r>
      </text>
    </comment>
    <comment ref="F11" authorId="0" shapeId="0" xr:uid="{833F9B11-28F7-402B-B0C4-EB7A5F43E6BC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NG release
</t>
        </r>
      </text>
    </comment>
    <comment ref="E16" authorId="1" shapeId="0" xr:uid="{8F72EAA8-A04C-4213-85E2-8224BA678D04}">
      <text>
        <t>[Threaded comment]
Your version of Excel allows you to read this threaded comment; however, any edits to it will get removed if the file is opened in a newer version of Excel. Learn more: https://go.microsoft.com/fwlink/?linkid=870924
Comment:
    Moved to comm inclusive</t>
      </text>
    </comment>
    <comment ref="E17" authorId="2" shapeId="0" xr:uid="{91CCF7D7-8912-466F-9EF7-0DB7D0410EC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£5.2k less £1k booth
</t>
      </text>
    </comment>
    <comment ref="E18" authorId="0" shapeId="0" xr:uid="{FD93FC97-5A13-414E-8A53-1B8BFC1E14BC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3.6k moved to comm inclusive
</t>
        </r>
      </text>
    </comment>
    <comment ref="E19" authorId="0" shapeId="0" xr:uid="{8ECAA4E0-3309-4EF3-8A13-D6833142C457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£1.7 moved to comm inclusive</t>
        </r>
      </text>
    </comment>
    <comment ref="E20" authorId="3" shapeId="0" xr:uid="{7565413F-19F8-42B8-B662-4E8290EF913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Release £k per month + £1758 mats
</t>
      </text>
    </comment>
    <comment ref="E21" authorId="0" shapeId="0" xr:uid="{4CC5E6A5-040F-4B4D-A1E5-F8DC2E096B81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lions 5k, wcc 5k, ktc 3.7k. £12k to be released £1k pm bal for mats</t>
        </r>
      </text>
    </comment>
    <comment ref="E23" authorId="0" shapeId="0" xr:uid="{8BE0A020-DD76-436D-977A-F35BC6F22A75}">
      <text>
        <r>
          <rPr>
            <b/>
            <sz val="9"/>
            <color indexed="81"/>
            <rFont val="Tahoma"/>
            <charset val="1"/>
          </rPr>
          <t>Sim Connor:</t>
        </r>
        <r>
          <rPr>
            <sz val="9"/>
            <color indexed="81"/>
            <rFont val="Tahoma"/>
            <charset val="1"/>
          </rPr>
          <t xml:space="preserve">
lions 5k, wcc 5k, ktc 3.7k. £12k to be released £1k pm bal for mats</t>
        </r>
      </text>
    </comment>
  </commentList>
</comments>
</file>

<file path=xl/sharedStrings.xml><?xml version="1.0" encoding="utf-8"?>
<sst xmlns="http://schemas.openxmlformats.org/spreadsheetml/2006/main" count="209" uniqueCount="116">
  <si>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</si>
  <si>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</si>
  <si>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</si>
  <si>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</si>
  <si>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</si>
  <si>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</si>
  <si>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</si>
  <si>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</si>
  <si>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</si>
  <si>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</si>
  <si>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</si>
  <si>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</si>
  <si>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 lettings and sundry</t>
  </si>
  <si>
    <t>Development fund transfer</t>
  </si>
  <si>
    <t>Transfer from restricted</t>
  </si>
  <si>
    <t>Donations</t>
  </si>
  <si>
    <t>Perforated supplies</t>
  </si>
  <si>
    <t xml:space="preserve">Income </t>
  </si>
  <si>
    <t>Expenditure</t>
  </si>
  <si>
    <t>KTC grant</t>
  </si>
  <si>
    <t>200 4 100</t>
  </si>
  <si>
    <t>Sound Booth</t>
  </si>
  <si>
    <t>Wages</t>
  </si>
  <si>
    <t>Energy</t>
  </si>
  <si>
    <t>Blg</t>
  </si>
  <si>
    <t>Lift</t>
  </si>
  <si>
    <t>others</t>
  </si>
  <si>
    <t>Total</t>
  </si>
  <si>
    <t>Opening balance</t>
  </si>
  <si>
    <t>Movement in month</t>
  </si>
  <si>
    <t>Closing Balance</t>
  </si>
  <si>
    <t>£k</t>
  </si>
  <si>
    <t>grant</t>
  </si>
  <si>
    <t>donation</t>
  </si>
  <si>
    <t>Days</t>
  </si>
  <si>
    <t>total</t>
  </si>
  <si>
    <t>Salaries</t>
  </si>
  <si>
    <t>PAYE</t>
  </si>
  <si>
    <t>pension</t>
  </si>
  <si>
    <t>contractors</t>
  </si>
  <si>
    <t>HR</t>
  </si>
  <si>
    <t>Wreath fundriaer</t>
  </si>
  <si>
    <t>Paul Miller costs</t>
  </si>
  <si>
    <t>Asylum seekers</t>
  </si>
  <si>
    <t>babysiting course</t>
  </si>
  <si>
    <t>Ileap refund</t>
  </si>
  <si>
    <t>Rates</t>
  </si>
  <si>
    <t>biffa</t>
  </si>
  <si>
    <t>intuit</t>
  </si>
  <si>
    <t>print cons</t>
  </si>
  <si>
    <t>exps</t>
  </si>
  <si>
    <t>insirance</t>
  </si>
  <si>
    <t>pat safe</t>
  </si>
  <si>
    <t>mainstream IT</t>
  </si>
  <si>
    <t>just giving subs</t>
  </si>
  <si>
    <t>Restricted</t>
  </si>
  <si>
    <t>adj</t>
  </si>
  <si>
    <t>Bal</t>
  </si>
  <si>
    <t>Deposit account</t>
  </si>
  <si>
    <t>31.12.23</t>
  </si>
  <si>
    <t>31.1.24</t>
  </si>
  <si>
    <t>29.2.24</t>
  </si>
  <si>
    <t>31.3.24</t>
  </si>
  <si>
    <t>Dev Fund</t>
  </si>
  <si>
    <t>Opus Fund</t>
  </si>
  <si>
    <t>maxted course</t>
  </si>
  <si>
    <t>lift fundraiser</t>
  </si>
  <si>
    <t>Radio abbey</t>
  </si>
  <si>
    <t>Community Inclusive</t>
  </si>
  <si>
    <t>community garden</t>
  </si>
  <si>
    <t>youth club Friday</t>
  </si>
  <si>
    <t>Wreath fundraiser</t>
  </si>
  <si>
    <t>JLR IT fund</t>
  </si>
  <si>
    <t>NG</t>
  </si>
  <si>
    <t>KUC</t>
  </si>
  <si>
    <t>LIONS</t>
  </si>
  <si>
    <t>WCC</t>
  </si>
  <si>
    <t>MAYOR</t>
  </si>
  <si>
    <t>pathway to work</t>
  </si>
  <si>
    <t>KTC</t>
  </si>
  <si>
    <t>Bank at 31.12.23</t>
  </si>
  <si>
    <t>£</t>
  </si>
  <si>
    <t>Current</t>
  </si>
  <si>
    <t>Deposit</t>
  </si>
  <si>
    <t>Difference</t>
  </si>
  <si>
    <t>less transfer 9/1/24</t>
  </si>
  <si>
    <t>Adjusted balance</t>
  </si>
  <si>
    <t>should be £45585</t>
  </si>
  <si>
    <t>Community inclusive</t>
  </si>
  <si>
    <t>Wreath making</t>
  </si>
  <si>
    <t>Susan Miller</t>
  </si>
  <si>
    <t>Others</t>
  </si>
  <si>
    <t>WCC  warm hub</t>
  </si>
  <si>
    <t xml:space="preserve">NG </t>
  </si>
  <si>
    <t>WRCC £500 ?</t>
  </si>
  <si>
    <t>HOE</t>
  </si>
  <si>
    <t>Grants</t>
  </si>
  <si>
    <t>Note 1</t>
  </si>
  <si>
    <t>Note 2</t>
  </si>
  <si>
    <t>see below</t>
  </si>
  <si>
    <t>Note 3</t>
  </si>
  <si>
    <t>Note 4</t>
  </si>
  <si>
    <t>Note 5</t>
  </si>
  <si>
    <t>Lettings revenue assumes a flat income stream i.e no growth . It excludes 6% price uplift.</t>
  </si>
  <si>
    <t>Assumes only £1.5k income this year. Very conservative.</t>
  </si>
  <si>
    <t xml:space="preserve">Released in year </t>
  </si>
  <si>
    <t>Assumes only releases in year to unrestricted highlighted</t>
  </si>
  <si>
    <t>Restricted account</t>
  </si>
  <si>
    <t>Confirmed quarterly payments from KTC</t>
  </si>
  <si>
    <t>Note5</t>
  </si>
  <si>
    <t>Assumes £11k revenue in year. Need to get a move on !</t>
  </si>
  <si>
    <t xml:space="preserve"> Will offset potential charge</t>
  </si>
  <si>
    <t>Actual</t>
  </si>
  <si>
    <t>rotary club</t>
  </si>
  <si>
    <t xml:space="preserve">Restricted </t>
  </si>
  <si>
    <t>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</si>
</sst>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(#,##0.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3" borderId="0" xfId="0" applyFill="1"/>
    <xf numFmtId="17" fontId="0" fillId="0" borderId="0" xfId="0" applyNumberFormat="1" applyAlignment="1">
      <alignment horizontal="center"/>
    </xf>
    <xf numFmtId="0" fontId="0" fillId="4" borderId="0" xfId="0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5394d1f08a59269/Documents/Kenilworth%20Centre/Cash%20Flow/Current%20account%20transcations%20dec%2023.xlsx" TargetMode="External"/><Relationship Id="rId1" Type="http://schemas.openxmlformats.org/officeDocument/2006/relationships/externalLinkPath" Target="Current%20account%20transcations%20de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V_Export_00021591 (2)"/>
      <sheetName val="outgoings"/>
    </sheetNames>
    <sheetDataSet>
      <sheetData sheetId="0">
        <row r="57">
          <cell r="D57">
            <v>522.27</v>
          </cell>
        </row>
        <row r="134">
          <cell r="D134">
            <v>14269.759999999995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 Connor" id="{60CF6220-626D-45AD-A11A-ADD976355133}" userId="f5394d1f08a5926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" dT="2024-01-24T19:27:53.83" personId="{60CF6220-626D-45AD-A11A-ADD976355133}" id="{4AD40A5D-FDA0-4547-B918-092ACD6B60DB}">
    <text>NG release</text>
  </threadedComment>
  <threadedComment ref="H49" dT="2024-01-26T18:31:14.45" personId="{60CF6220-626D-45AD-A11A-ADD976355133}" id="{AA722CE3-4620-4AF4-AB7E-227B4F3A15C4}">
    <text>Moved to comm inclusive</text>
  </threadedComment>
  <threadedComment ref="H49" dT="2024-01-26T18:48:35.60" personId="{60CF6220-626D-45AD-A11A-ADD976355133}" id="{DCFEFD7D-26A5-4912-9321-09CDF7633EA5}" parentId="{AA722CE3-4620-4AF4-AB7E-227B4F3A15C4}">
    <text xml:space="preserve">£500
</text>
  </threadedComment>
  <threadedComment ref="H50" dT="2024-01-17T13:08:26.27" personId="{60CF6220-626D-45AD-A11A-ADD976355133}" id="{6ABD6D8C-FBCA-45DA-94C7-81FFF9A4173B}">
    <text xml:space="preserve">£5.2k less £1k booth
</text>
  </threadedComment>
  <threadedComment ref="H53" dT="2024-01-17T13:09:12.02" personId="{60CF6220-626D-45AD-A11A-ADD976355133}" id="{E52F1DF6-AABB-4C5C-A344-D6E70267CD65}">
    <text xml:space="preserve">Release £k per month + £1758 mats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6" dT="2024-01-26T18:31:14.45" personId="{60CF6220-626D-45AD-A11A-ADD976355133}" id="{8F72EAA8-A04C-4213-85E2-8224BA678D04}">
    <text>Moved to comm inclusive</text>
  </threadedComment>
  <threadedComment ref="E17" dT="2024-01-17T13:08:26.27" personId="{60CF6220-626D-45AD-A11A-ADD976355133}" id="{91CCF7D7-8912-466F-9EF7-0DB7D0410EC5}">
    <text xml:space="preserve">£5.2k less £1k booth
</text>
  </threadedComment>
  <threadedComment ref="E20" dT="2024-01-17T13:09:12.02" personId="{60CF6220-626D-45AD-A11A-ADD976355133}" id="{7565413F-19F8-42B8-B662-4E8290EF9138}">
    <text xml:space="preserve">Release £k per month + £1758 mats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EEC2-1465-4A07-B035-B5819DD98AE9}">
  <sheetPr>
    <pageSetUpPr fitToPage="1"/>
  </sheetPr>
  <dimension ref="C2:Y60"/>
  <sheetViews>
    <sheetView tabSelected="1" workbookViewId="0">
      <selection activeCell="H13" sqref="H13"/>
    </sheetView>
  </sheetViews>
  <sheetFormatPr defaultRowHeight="14.4" x14ac:dyDescent="0.3"/>
  <sheetData>
    <row r="2" spans="3:21" x14ac:dyDescent="0.3">
      <c r="F2" t="s">
        <v>34</v>
      </c>
    </row>
    <row r="3" spans="3:21" x14ac:dyDescent="0.3">
      <c r="F3">
        <v>31</v>
      </c>
      <c r="G3">
        <v>29</v>
      </c>
      <c r="H3">
        <v>31</v>
      </c>
      <c r="I3">
        <v>30</v>
      </c>
      <c r="J3">
        <v>31</v>
      </c>
      <c r="K3">
        <v>30</v>
      </c>
      <c r="L3">
        <v>31</v>
      </c>
      <c r="M3">
        <v>31</v>
      </c>
      <c r="N3">
        <v>30</v>
      </c>
      <c r="O3">
        <v>31</v>
      </c>
      <c r="P3">
        <v>30</v>
      </c>
      <c r="Q3">
        <v>31</v>
      </c>
      <c r="R3">
        <f>SUM(F3:Q3)</f>
        <v>366</v>
      </c>
    </row>
    <row r="4" spans="3:21" x14ac:dyDescent="0.3">
      <c r="F4">
        <v>2024</v>
      </c>
    </row>
    <row r="5" spans="3:21" x14ac:dyDescent="0.3">
      <c r="F5" t="s">
        <v>0</v>
      </c>
      <c r="G5" t="s">
        <v>1</v>
      </c>
      <c r="H5" t="s">
        <v>2</v>
      </c>
      <c r="I5" t="s">
        <v>3</v>
      </c>
      <c r="J5" t="s">
        <v>4</v>
      </c>
      <c r="K5" t="s">
        <v>5</v>
      </c>
      <c r="L5" t="s">
        <v>6</v>
      </c>
      <c r="M5" t="s">
        <v>7</v>
      </c>
      <c r="N5" t="s">
        <v>8</v>
      </c>
      <c r="O5" t="s">
        <v>9</v>
      </c>
      <c r="P5" t="s">
        <v>10</v>
      </c>
      <c r="Q5" t="s">
        <v>11</v>
      </c>
      <c r="R5" t="s">
        <v>27</v>
      </c>
    </row>
    <row r="6" spans="3:21" x14ac:dyDescent="0.3">
      <c r="F6" s="2" t="s">
        <v>31</v>
      </c>
      <c r="G6" s="2" t="s">
        <v>31</v>
      </c>
      <c r="H6" s="2" t="s">
        <v>31</v>
      </c>
      <c r="I6" s="2" t="s">
        <v>31</v>
      </c>
      <c r="J6" s="2" t="s">
        <v>31</v>
      </c>
      <c r="K6" s="2" t="s">
        <v>31</v>
      </c>
      <c r="L6" s="2" t="s">
        <v>31</v>
      </c>
      <c r="M6" s="2" t="s">
        <v>31</v>
      </c>
      <c r="N6" s="2" t="s">
        <v>31</v>
      </c>
      <c r="O6" s="2" t="s">
        <v>31</v>
      </c>
      <c r="P6" s="2" t="s">
        <v>31</v>
      </c>
      <c r="Q6" s="2" t="s">
        <v>31</v>
      </c>
    </row>
    <row r="7" spans="3:21" x14ac:dyDescent="0.3">
      <c r="F7" s="2" t="s">
        <v>112</v>
      </c>
      <c r="G7" s="2" t="s">
        <v>112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3:21" x14ac:dyDescent="0.3">
      <c r="C8" s="1" t="s">
        <v>28</v>
      </c>
      <c r="F8" s="9">
        <v>6.2</v>
      </c>
      <c r="G8" s="9">
        <f>F32+2.542</f>
        <v>13.252999999999998</v>
      </c>
      <c r="H8" s="9">
        <f>G32</f>
        <v>14.545</v>
      </c>
      <c r="I8" s="9">
        <f t="shared" ref="I8:Q8" si="0">H32</f>
        <v>11.391999999999999</v>
      </c>
      <c r="J8" s="9">
        <f t="shared" si="0"/>
        <v>16.786349999999999</v>
      </c>
      <c r="K8" s="9">
        <f t="shared" si="0"/>
        <v>15.130699999999997</v>
      </c>
      <c r="L8" s="9">
        <f t="shared" si="0"/>
        <v>11.025049999999997</v>
      </c>
      <c r="M8" s="9">
        <f t="shared" si="0"/>
        <v>17.219399999999997</v>
      </c>
      <c r="N8" s="9">
        <f t="shared" si="0"/>
        <v>16.113749999999996</v>
      </c>
      <c r="O8" s="9">
        <f t="shared" si="0"/>
        <v>13.708099999999996</v>
      </c>
      <c r="P8" s="9">
        <f t="shared" si="0"/>
        <v>19.702449999999999</v>
      </c>
      <c r="Q8" s="9">
        <f t="shared" si="0"/>
        <v>19.096800000000002</v>
      </c>
      <c r="R8" s="9">
        <f>F8</f>
        <v>6.2</v>
      </c>
    </row>
    <row r="9" spans="3:21" x14ac:dyDescent="0.3">
      <c r="C9" s="1" t="s">
        <v>17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3:21" x14ac:dyDescent="0.3">
      <c r="C10" t="s">
        <v>12</v>
      </c>
      <c r="F10" s="9">
        <v>5.9329999999999998</v>
      </c>
      <c r="G10" s="9">
        <v>6.2</v>
      </c>
      <c r="H10" s="9">
        <v>5.8</v>
      </c>
      <c r="I10" s="9">
        <v>5.8</v>
      </c>
      <c r="J10" s="9">
        <v>5.8</v>
      </c>
      <c r="K10" s="9">
        <v>5.8</v>
      </c>
      <c r="L10" s="9">
        <v>5.8</v>
      </c>
      <c r="M10" s="9">
        <v>5.8</v>
      </c>
      <c r="N10" s="9">
        <v>5.8</v>
      </c>
      <c r="O10" s="9">
        <v>5.8</v>
      </c>
      <c r="P10" s="9">
        <v>5.8</v>
      </c>
      <c r="Q10" s="9">
        <v>5.8</v>
      </c>
      <c r="R10" s="9">
        <f>SUM(F10:Q10)</f>
        <v>70.132999999999981</v>
      </c>
      <c r="T10" t="s">
        <v>97</v>
      </c>
      <c r="U10" t="s">
        <v>99</v>
      </c>
    </row>
    <row r="11" spans="3:21" x14ac:dyDescent="0.3">
      <c r="C11" t="s">
        <v>21</v>
      </c>
      <c r="F11" s="9"/>
      <c r="G11" s="9"/>
      <c r="H11" s="9"/>
      <c r="I11" s="9">
        <v>0.1</v>
      </c>
      <c r="J11" s="9">
        <v>0.1</v>
      </c>
      <c r="K11" s="9">
        <v>0.1</v>
      </c>
      <c r="L11" s="9">
        <v>0.2</v>
      </c>
      <c r="M11" s="9">
        <v>0.2</v>
      </c>
      <c r="N11" s="9">
        <v>0.2</v>
      </c>
      <c r="O11" s="9">
        <v>0.2</v>
      </c>
      <c r="P11" s="9">
        <v>0.2</v>
      </c>
      <c r="Q11" s="9">
        <v>0.2</v>
      </c>
      <c r="R11" s="9">
        <f t="shared" ref="R11:R18" si="1">SUM(F11:Q11)</f>
        <v>1.4999999999999998</v>
      </c>
      <c r="T11" t="s">
        <v>98</v>
      </c>
      <c r="U11" t="s">
        <v>99</v>
      </c>
    </row>
    <row r="12" spans="3:21" x14ac:dyDescent="0.3">
      <c r="C12" t="s">
        <v>13</v>
      </c>
      <c r="F12" s="9">
        <v>0</v>
      </c>
      <c r="G12" s="9">
        <v>0</v>
      </c>
      <c r="H12" s="9">
        <v>0</v>
      </c>
      <c r="I12" s="9"/>
      <c r="J12" s="9"/>
      <c r="K12" s="9"/>
      <c r="L12" s="9"/>
      <c r="M12" s="9"/>
      <c r="N12" s="9"/>
      <c r="O12" s="9"/>
      <c r="P12" s="9"/>
      <c r="Q12" s="9"/>
      <c r="R12" s="9">
        <f t="shared" si="1"/>
        <v>0</v>
      </c>
      <c r="T12" t="s">
        <v>100</v>
      </c>
      <c r="U12" t="s">
        <v>99</v>
      </c>
    </row>
    <row r="13" spans="3:21" x14ac:dyDescent="0.3">
      <c r="C13" t="s">
        <v>14</v>
      </c>
      <c r="F13" s="9">
        <v>2.722</v>
      </c>
      <c r="G13" s="9">
        <v>3.8239999999999998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f t="shared" si="1"/>
        <v>16.545999999999999</v>
      </c>
      <c r="T13" t="s">
        <v>100</v>
      </c>
      <c r="U13" t="s">
        <v>99</v>
      </c>
    </row>
    <row r="14" spans="3:21" x14ac:dyDescent="0.3">
      <c r="C14" t="s">
        <v>15</v>
      </c>
      <c r="F14" s="9">
        <f>'Grants and Dons'!E22</f>
        <v>5</v>
      </c>
      <c r="G14" s="9">
        <f>'Grants and Dons'!F22</f>
        <v>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1"/>
        <v>7</v>
      </c>
    </row>
    <row r="15" spans="3:21" x14ac:dyDescent="0.3">
      <c r="C15" t="s">
        <v>96</v>
      </c>
      <c r="F15" s="9">
        <v>1.06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1"/>
        <v>1.06</v>
      </c>
    </row>
    <row r="16" spans="3:21" x14ac:dyDescent="0.3">
      <c r="C16" t="s">
        <v>16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f t="shared" si="1"/>
        <v>12</v>
      </c>
    </row>
    <row r="17" spans="3:25" x14ac:dyDescent="0.3">
      <c r="C17" t="s">
        <v>19</v>
      </c>
      <c r="F17" s="9"/>
      <c r="G17" s="9"/>
      <c r="H17" s="9"/>
      <c r="I17" s="9">
        <v>7.5</v>
      </c>
      <c r="J17" s="9"/>
      <c r="K17" s="9"/>
      <c r="L17" s="9">
        <v>7.5</v>
      </c>
      <c r="M17" s="9"/>
      <c r="N17" s="9"/>
      <c r="O17" s="9">
        <v>7.5</v>
      </c>
      <c r="P17" s="9"/>
      <c r="Q17" s="9"/>
      <c r="R17" s="9">
        <f t="shared" si="1"/>
        <v>22.5</v>
      </c>
      <c r="T17" t="s">
        <v>101</v>
      </c>
      <c r="U17" t="s">
        <v>99</v>
      </c>
    </row>
    <row r="18" spans="3:25" x14ac:dyDescent="0.3">
      <c r="C18" t="s">
        <v>20</v>
      </c>
      <c r="F18" s="9"/>
      <c r="G18" s="9"/>
      <c r="H18" s="9"/>
      <c r="I18" s="9">
        <v>0.3</v>
      </c>
      <c r="J18" s="9">
        <v>0.75</v>
      </c>
      <c r="K18" s="9">
        <v>1</v>
      </c>
      <c r="L18" s="9">
        <v>1</v>
      </c>
      <c r="M18" s="9">
        <v>1.2</v>
      </c>
      <c r="N18" s="9">
        <v>1.6</v>
      </c>
      <c r="O18" s="9">
        <v>1.8</v>
      </c>
      <c r="P18" s="9">
        <v>2</v>
      </c>
      <c r="Q18" s="9">
        <v>1.5</v>
      </c>
      <c r="R18" s="9">
        <f t="shared" si="1"/>
        <v>11.149999999999999</v>
      </c>
      <c r="T18" t="s">
        <v>102</v>
      </c>
      <c r="U18" t="s">
        <v>99</v>
      </c>
    </row>
    <row r="19" spans="3:25" x14ac:dyDescent="0.3">
      <c r="C19" t="s">
        <v>27</v>
      </c>
      <c r="F19" s="9">
        <f>SUM(F10:F18)</f>
        <v>15.715</v>
      </c>
      <c r="G19" s="9">
        <f>SUM(G10:G18)</f>
        <v>13.024000000000001</v>
      </c>
      <c r="H19" s="9">
        <f>SUM(H10:H18)</f>
        <v>7.8</v>
      </c>
      <c r="I19" s="9">
        <f t="shared" ref="I19:R19" si="2">SUM(I10:I18)</f>
        <v>15.7</v>
      </c>
      <c r="J19" s="9">
        <f t="shared" si="2"/>
        <v>8.6499999999999986</v>
      </c>
      <c r="K19" s="9">
        <f t="shared" si="2"/>
        <v>8.8999999999999986</v>
      </c>
      <c r="L19" s="9">
        <f t="shared" si="2"/>
        <v>16.5</v>
      </c>
      <c r="M19" s="9">
        <f t="shared" si="2"/>
        <v>9.1999999999999993</v>
      </c>
      <c r="N19" s="9">
        <f t="shared" si="2"/>
        <v>9.6</v>
      </c>
      <c r="O19" s="9">
        <f t="shared" si="2"/>
        <v>17.3</v>
      </c>
      <c r="P19" s="9">
        <f t="shared" si="2"/>
        <v>10</v>
      </c>
      <c r="Q19" s="9">
        <f t="shared" si="2"/>
        <v>9.5</v>
      </c>
      <c r="R19" s="9">
        <f t="shared" si="2"/>
        <v>141.88899999999998</v>
      </c>
    </row>
    <row r="20" spans="3:25" x14ac:dyDescent="0.3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3:25" x14ac:dyDescent="0.3">
      <c r="C21" s="1" t="s">
        <v>18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3:25" x14ac:dyDescent="0.3">
      <c r="C22" t="s">
        <v>22</v>
      </c>
      <c r="F22" s="9">
        <v>7.9260000000000002</v>
      </c>
      <c r="G22" s="9">
        <f>5.643+0.41</f>
        <v>6.0529999999999999</v>
      </c>
      <c r="H22" s="9">
        <f>5.643+0.41+1.7</f>
        <v>7.7530000000000001</v>
      </c>
      <c r="I22" s="9">
        <f>(5.643+0.41)*1.05+0.75</f>
        <v>7.1056499999999998</v>
      </c>
      <c r="J22" s="9">
        <f>(5.643+0.41)*1.05+0.75</f>
        <v>7.1056499999999998</v>
      </c>
      <c r="K22" s="9">
        <f>(5.643+0.41)*1.05+1.7+0.75</f>
        <v>8.80565</v>
      </c>
      <c r="L22" s="9">
        <f>(5.643+0.41)*1.05+0.75</f>
        <v>7.1056499999999998</v>
      </c>
      <c r="M22" s="9">
        <f>(5.643+0.41)*1.05+0.75</f>
        <v>7.1056499999999998</v>
      </c>
      <c r="N22" s="9">
        <f>(5.643+0.41)*1.05+1.7+0.75</f>
        <v>8.80565</v>
      </c>
      <c r="O22" s="9">
        <f>(5.643+0.41)*1.05+0.75</f>
        <v>7.1056499999999998</v>
      </c>
      <c r="P22" s="9">
        <f>(5.643+0.41)*1.05+0.75</f>
        <v>7.1056499999999998</v>
      </c>
      <c r="Q22" s="9">
        <f>(5.643+0.41)*1.05+1.7+0.75</f>
        <v>8.80565</v>
      </c>
      <c r="R22" s="9">
        <f t="shared" ref="R22:R28" si="3">SUM(F22:Q22)</f>
        <v>90.782849999999982</v>
      </c>
      <c r="X22">
        <v>1700</v>
      </c>
      <c r="Y22" t="s">
        <v>37</v>
      </c>
    </row>
    <row r="23" spans="3:25" x14ac:dyDescent="0.3">
      <c r="C23" t="s">
        <v>23</v>
      </c>
      <c r="F23" s="9">
        <v>2.3780000000000001</v>
      </c>
      <c r="G23" s="9">
        <v>1.153</v>
      </c>
      <c r="H23" s="9">
        <v>1.5</v>
      </c>
      <c r="I23" s="9">
        <v>1.5</v>
      </c>
      <c r="J23" s="9">
        <v>1.5</v>
      </c>
      <c r="K23" s="9">
        <v>1.5</v>
      </c>
      <c r="L23" s="9">
        <v>1.5</v>
      </c>
      <c r="M23" s="9">
        <v>1.5</v>
      </c>
      <c r="N23" s="9">
        <v>1.5</v>
      </c>
      <c r="O23" s="9">
        <v>1.5</v>
      </c>
      <c r="P23" s="9">
        <v>1.8</v>
      </c>
      <c r="Q23" s="9">
        <v>2.3780000000000001</v>
      </c>
      <c r="R23" s="9">
        <f t="shared" si="3"/>
        <v>19.709</v>
      </c>
      <c r="X23">
        <v>5643</v>
      </c>
      <c r="Y23" t="s">
        <v>115</v>
      </c>
    </row>
    <row r="24" spans="3:25" x14ac:dyDescent="0.3">
      <c r="C24" t="s">
        <v>24</v>
      </c>
      <c r="F24" s="9"/>
      <c r="G24" s="9">
        <v>1.915</v>
      </c>
      <c r="H24" s="9">
        <v>1.2</v>
      </c>
      <c r="I24" s="9">
        <v>1.2</v>
      </c>
      <c r="J24" s="9">
        <v>1.2</v>
      </c>
      <c r="K24" s="9">
        <v>1.2</v>
      </c>
      <c r="L24" s="9">
        <v>1.2</v>
      </c>
      <c r="M24" s="9">
        <v>1.2</v>
      </c>
      <c r="N24" s="9">
        <v>1.2</v>
      </c>
      <c r="O24" s="9">
        <v>1.2</v>
      </c>
      <c r="P24" s="9">
        <v>1.2</v>
      </c>
      <c r="Q24" s="9">
        <v>1.2</v>
      </c>
      <c r="R24" s="9">
        <f t="shared" si="3"/>
        <v>13.914999999999997</v>
      </c>
      <c r="X24">
        <v>410</v>
      </c>
      <c r="Y24" t="s">
        <v>39</v>
      </c>
    </row>
    <row r="25" spans="3:25" x14ac:dyDescent="0.3">
      <c r="C25" t="s">
        <v>25</v>
      </c>
      <c r="F25" s="9"/>
      <c r="G25" s="9">
        <v>0.85199999999999998</v>
      </c>
      <c r="H25" s="9"/>
      <c r="I25" s="9"/>
      <c r="J25" s="9"/>
      <c r="K25" s="9">
        <v>1</v>
      </c>
      <c r="L25" s="9"/>
      <c r="M25" s="9"/>
      <c r="N25" s="9"/>
      <c r="O25" s="9">
        <v>1</v>
      </c>
      <c r="P25" s="9"/>
      <c r="Q25" s="9"/>
      <c r="R25" s="9">
        <f t="shared" si="3"/>
        <v>2.8519999999999999</v>
      </c>
    </row>
    <row r="26" spans="3:25" x14ac:dyDescent="0.3">
      <c r="C26" t="s">
        <v>114</v>
      </c>
      <c r="F26" s="9"/>
      <c r="G26" s="9">
        <v>1.044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 t="shared" si="3"/>
        <v>1.044</v>
      </c>
    </row>
    <row r="27" spans="3:25" x14ac:dyDescent="0.3">
      <c r="C27" t="s">
        <v>26</v>
      </c>
      <c r="F27" s="9">
        <v>0.9</v>
      </c>
      <c r="G27" s="9">
        <f>0.175+0.54</f>
        <v>0.71500000000000008</v>
      </c>
      <c r="H27" s="9">
        <v>0.5</v>
      </c>
      <c r="I27" s="9">
        <v>0.5</v>
      </c>
      <c r="J27" s="9">
        <v>0.5</v>
      </c>
      <c r="K27" s="9">
        <v>0.5</v>
      </c>
      <c r="L27" s="9">
        <v>0.5</v>
      </c>
      <c r="M27" s="9">
        <v>0.5</v>
      </c>
      <c r="N27" s="9">
        <v>0.5</v>
      </c>
      <c r="O27" s="9">
        <v>0.5</v>
      </c>
      <c r="P27" s="9">
        <v>0.5</v>
      </c>
      <c r="Q27" s="9">
        <v>0.5</v>
      </c>
      <c r="R27" s="9">
        <f t="shared" si="3"/>
        <v>6.6150000000000002</v>
      </c>
    </row>
    <row r="28" spans="3:25" x14ac:dyDescent="0.3">
      <c r="C28" t="s">
        <v>27</v>
      </c>
      <c r="F28" s="9">
        <f>SUM(F22:F27)</f>
        <v>11.204000000000001</v>
      </c>
      <c r="G28" s="9">
        <f>SUM(G22:G27)</f>
        <v>11.731999999999999</v>
      </c>
      <c r="H28" s="9">
        <f>SUM(H22:H27)</f>
        <v>10.952999999999999</v>
      </c>
      <c r="I28" s="9">
        <f t="shared" ref="I28:Q28" si="4">SUM(I22:I27)</f>
        <v>10.30565</v>
      </c>
      <c r="J28" s="9">
        <f t="shared" si="4"/>
        <v>10.30565</v>
      </c>
      <c r="K28" s="9">
        <f t="shared" ref="K28" si="5">SUM(K22:K27)</f>
        <v>13.005649999999999</v>
      </c>
      <c r="L28" s="9">
        <f t="shared" ref="L28" si="6">SUM(L22:L27)</f>
        <v>10.30565</v>
      </c>
      <c r="M28" s="9">
        <f t="shared" ref="M28" si="7">SUM(M22:M27)</f>
        <v>10.30565</v>
      </c>
      <c r="N28" s="9">
        <f t="shared" ref="N28" si="8">SUM(N22:N27)</f>
        <v>12.005649999999999</v>
      </c>
      <c r="O28" s="9">
        <f t="shared" ref="O28" si="9">SUM(O22:O27)</f>
        <v>11.30565</v>
      </c>
      <c r="P28" s="9">
        <f t="shared" ref="P28" si="10">SUM(P22:P27)</f>
        <v>10.605649999999999</v>
      </c>
      <c r="Q28" s="9">
        <f t="shared" si="4"/>
        <v>12.883649999999999</v>
      </c>
      <c r="R28" s="9">
        <f t="shared" si="3"/>
        <v>134.91784999999999</v>
      </c>
    </row>
    <row r="29" spans="3:25" x14ac:dyDescent="0.3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3:25" x14ac:dyDescent="0.3">
      <c r="C30" t="s">
        <v>29</v>
      </c>
      <c r="F30" s="9">
        <f>F19-F28</f>
        <v>4.5109999999999992</v>
      </c>
      <c r="G30" s="9">
        <f>G19-G28</f>
        <v>1.2920000000000016</v>
      </c>
      <c r="H30" s="9">
        <f>H19-H28</f>
        <v>-3.1529999999999996</v>
      </c>
      <c r="I30" s="9">
        <f t="shared" ref="I30:R30" si="11">I19-I28</f>
        <v>5.3943499999999993</v>
      </c>
      <c r="J30" s="9">
        <f t="shared" si="11"/>
        <v>-1.6556500000000014</v>
      </c>
      <c r="K30" s="9">
        <f t="shared" si="11"/>
        <v>-4.1056500000000007</v>
      </c>
      <c r="L30" s="9">
        <f t="shared" si="11"/>
        <v>6.19435</v>
      </c>
      <c r="M30" s="9">
        <f t="shared" si="11"/>
        <v>-1.1056500000000007</v>
      </c>
      <c r="N30" s="9">
        <f t="shared" si="11"/>
        <v>-2.4056499999999996</v>
      </c>
      <c r="O30" s="9">
        <f t="shared" si="11"/>
        <v>5.9943500000000007</v>
      </c>
      <c r="P30" s="9">
        <f t="shared" si="11"/>
        <v>-0.60564999999999891</v>
      </c>
      <c r="Q30" s="9">
        <f t="shared" si="11"/>
        <v>-3.3836499999999994</v>
      </c>
      <c r="R30" s="9">
        <f t="shared" si="11"/>
        <v>6.9711499999999944</v>
      </c>
    </row>
    <row r="31" spans="3:25" x14ac:dyDescent="0.3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3:25" x14ac:dyDescent="0.3">
      <c r="C32" s="1" t="s">
        <v>30</v>
      </c>
      <c r="F32" s="9">
        <f>F8+F30</f>
        <v>10.710999999999999</v>
      </c>
      <c r="G32" s="9">
        <f>G8+G30</f>
        <v>14.545</v>
      </c>
      <c r="H32" s="9">
        <f>H8+H30</f>
        <v>11.391999999999999</v>
      </c>
      <c r="I32" s="9">
        <f t="shared" ref="I32:Q32" si="12">I8+I30</f>
        <v>16.786349999999999</v>
      </c>
      <c r="J32" s="9">
        <f t="shared" si="12"/>
        <v>15.130699999999997</v>
      </c>
      <c r="K32" s="9">
        <f t="shared" si="12"/>
        <v>11.025049999999997</v>
      </c>
      <c r="L32" s="9">
        <f t="shared" si="12"/>
        <v>17.219399999999997</v>
      </c>
      <c r="M32" s="9">
        <f t="shared" si="12"/>
        <v>16.113749999999996</v>
      </c>
      <c r="N32" s="9">
        <f t="shared" si="12"/>
        <v>13.708099999999996</v>
      </c>
      <c r="O32" s="9">
        <f t="shared" si="12"/>
        <v>19.702449999999999</v>
      </c>
      <c r="P32" s="9">
        <f t="shared" si="12"/>
        <v>19.096800000000002</v>
      </c>
      <c r="Q32" s="9">
        <f t="shared" si="12"/>
        <v>15.713150000000002</v>
      </c>
      <c r="R32" s="9">
        <f>Q32</f>
        <v>15.713150000000002</v>
      </c>
    </row>
    <row r="35" spans="3:9" x14ac:dyDescent="0.3">
      <c r="C35" t="s">
        <v>97</v>
      </c>
      <c r="F35" t="s">
        <v>103</v>
      </c>
    </row>
    <row r="36" spans="3:9" x14ac:dyDescent="0.3">
      <c r="C36" t="s">
        <v>98</v>
      </c>
      <c r="F36" t="s">
        <v>104</v>
      </c>
    </row>
    <row r="37" spans="3:9" x14ac:dyDescent="0.3">
      <c r="C37" t="s">
        <v>100</v>
      </c>
      <c r="F37" t="s">
        <v>106</v>
      </c>
    </row>
    <row r="38" spans="3:9" x14ac:dyDescent="0.3">
      <c r="H38" s="3"/>
    </row>
    <row r="39" spans="3:9" x14ac:dyDescent="0.3">
      <c r="F39" t="s">
        <v>107</v>
      </c>
      <c r="H39" s="3" t="s">
        <v>59</v>
      </c>
    </row>
    <row r="40" spans="3:9" x14ac:dyDescent="0.3">
      <c r="H40" s="7" t="s">
        <v>31</v>
      </c>
    </row>
    <row r="41" spans="3:9" x14ac:dyDescent="0.3">
      <c r="F41" t="s">
        <v>63</v>
      </c>
      <c r="H41" s="8">
        <v>5.1849999999999996</v>
      </c>
      <c r="I41" t="s">
        <v>105</v>
      </c>
    </row>
    <row r="42" spans="3:9" x14ac:dyDescent="0.3">
      <c r="F42" t="s">
        <v>64</v>
      </c>
      <c r="H42">
        <v>7.4779999999999998</v>
      </c>
      <c r="I42" t="s">
        <v>111</v>
      </c>
    </row>
    <row r="43" spans="3:9" x14ac:dyDescent="0.3">
      <c r="F43" t="s">
        <v>65</v>
      </c>
      <c r="H43">
        <v>0.5</v>
      </c>
    </row>
    <row r="44" spans="3:9" x14ac:dyDescent="0.3">
      <c r="F44" t="s">
        <v>66</v>
      </c>
      <c r="H44">
        <v>0.76900000000000002</v>
      </c>
      <c r="I44" t="s">
        <v>111</v>
      </c>
    </row>
    <row r="45" spans="3:9" x14ac:dyDescent="0.3">
      <c r="F45" t="s">
        <v>67</v>
      </c>
      <c r="H45">
        <v>3.1549999999999998</v>
      </c>
    </row>
    <row r="46" spans="3:9" x14ac:dyDescent="0.3">
      <c r="F46" t="s">
        <v>68</v>
      </c>
      <c r="H46">
        <v>8.0060000000000002</v>
      </c>
    </row>
    <row r="47" spans="3:9" x14ac:dyDescent="0.3">
      <c r="F47" t="s">
        <v>69</v>
      </c>
      <c r="H47">
        <v>0.30299999999999999</v>
      </c>
    </row>
    <row r="48" spans="3:9" x14ac:dyDescent="0.3">
      <c r="F48" t="s">
        <v>70</v>
      </c>
      <c r="H48">
        <v>0.72099999999999997</v>
      </c>
    </row>
    <row r="49" spans="3:9" x14ac:dyDescent="0.3">
      <c r="F49" t="s">
        <v>71</v>
      </c>
      <c r="H49">
        <v>0</v>
      </c>
    </row>
    <row r="50" spans="3:9" x14ac:dyDescent="0.3">
      <c r="F50" t="s">
        <v>72</v>
      </c>
      <c r="H50">
        <v>4.2</v>
      </c>
    </row>
    <row r="51" spans="3:9" x14ac:dyDescent="0.3">
      <c r="F51" t="s">
        <v>73</v>
      </c>
      <c r="H51">
        <v>0</v>
      </c>
    </row>
    <row r="52" spans="3:9" x14ac:dyDescent="0.3">
      <c r="F52" t="s">
        <v>74</v>
      </c>
      <c r="H52">
        <v>0</v>
      </c>
    </row>
    <row r="53" spans="3:9" x14ac:dyDescent="0.3">
      <c r="F53" t="s">
        <v>75</v>
      </c>
      <c r="H53" s="4">
        <v>5</v>
      </c>
      <c r="I53" t="s">
        <v>105</v>
      </c>
    </row>
    <row r="54" spans="3:9" x14ac:dyDescent="0.3">
      <c r="F54" t="s">
        <v>76</v>
      </c>
      <c r="H54" s="4">
        <v>5</v>
      </c>
      <c r="I54" t="s">
        <v>105</v>
      </c>
    </row>
    <row r="55" spans="3:9" x14ac:dyDescent="0.3">
      <c r="F55" t="s">
        <v>77</v>
      </c>
      <c r="G55" t="s">
        <v>78</v>
      </c>
      <c r="H55">
        <v>1.2</v>
      </c>
    </row>
    <row r="56" spans="3:9" x14ac:dyDescent="0.3">
      <c r="F56" t="s">
        <v>79</v>
      </c>
      <c r="H56" s="4">
        <v>3.7</v>
      </c>
      <c r="I56" t="s">
        <v>105</v>
      </c>
    </row>
    <row r="57" spans="3:9" x14ac:dyDescent="0.3">
      <c r="H57">
        <f>SUM(H41:H56)</f>
        <v>45.217000000000006</v>
      </c>
    </row>
    <row r="59" spans="3:9" x14ac:dyDescent="0.3">
      <c r="C59" t="s">
        <v>101</v>
      </c>
      <c r="F59" t="s">
        <v>108</v>
      </c>
    </row>
    <row r="60" spans="3:9" x14ac:dyDescent="0.3">
      <c r="C60" t="s">
        <v>109</v>
      </c>
      <c r="F60" t="s">
        <v>110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6CB7-DA6C-4A7E-8975-ABE6FDA2CD89}">
  <dimension ref="C4:P22"/>
  <sheetViews>
    <sheetView workbookViewId="0">
      <selection activeCell="E22" sqref="E22:F22"/>
    </sheetView>
  </sheetViews>
  <sheetFormatPr defaultRowHeight="14.4" x14ac:dyDescent="0.3"/>
  <sheetData>
    <row r="4" spans="3:16" x14ac:dyDescent="0.3">
      <c r="E4" s="2" t="s">
        <v>31</v>
      </c>
      <c r="F4" s="2" t="s">
        <v>31</v>
      </c>
      <c r="G4" s="2" t="s">
        <v>31</v>
      </c>
      <c r="H4" s="2" t="s">
        <v>31</v>
      </c>
      <c r="I4" s="2" t="s">
        <v>31</v>
      </c>
      <c r="J4" s="2" t="s">
        <v>31</v>
      </c>
      <c r="K4" s="2" t="s">
        <v>31</v>
      </c>
      <c r="L4" s="2" t="s">
        <v>31</v>
      </c>
      <c r="M4" s="2" t="s">
        <v>31</v>
      </c>
      <c r="N4" s="2" t="s">
        <v>31</v>
      </c>
      <c r="O4" s="2" t="s">
        <v>31</v>
      </c>
      <c r="P4" s="2" t="s">
        <v>31</v>
      </c>
    </row>
    <row r="5" spans="3:16" x14ac:dyDescent="0.3">
      <c r="E5" t="s">
        <v>0</v>
      </c>
      <c r="F5" t="s">
        <v>1</v>
      </c>
      <c r="G5" t="s">
        <v>2</v>
      </c>
      <c r="H5" t="s">
        <v>3</v>
      </c>
      <c r="I5" t="s">
        <v>4</v>
      </c>
      <c r="J5" t="s">
        <v>5</v>
      </c>
      <c r="K5" t="s">
        <v>6</v>
      </c>
      <c r="L5" t="s">
        <v>7</v>
      </c>
      <c r="M5" t="s">
        <v>8</v>
      </c>
      <c r="N5" t="s">
        <v>9</v>
      </c>
      <c r="O5" t="s">
        <v>10</v>
      </c>
      <c r="P5" t="s">
        <v>11</v>
      </c>
    </row>
    <row r="6" spans="3:16" x14ac:dyDescent="0.3">
      <c r="E6" t="s">
        <v>112</v>
      </c>
      <c r="F6" t="s">
        <v>112</v>
      </c>
    </row>
    <row r="7" spans="3:16" x14ac:dyDescent="0.3">
      <c r="C7" s="1" t="s">
        <v>32</v>
      </c>
      <c r="E7" s="2"/>
    </row>
    <row r="8" spans="3:16" x14ac:dyDescent="0.3">
      <c r="C8" t="s">
        <v>95</v>
      </c>
      <c r="E8">
        <v>1.06</v>
      </c>
    </row>
    <row r="13" spans="3:16" x14ac:dyDescent="0.3">
      <c r="C13" t="s">
        <v>35</v>
      </c>
      <c r="E13">
        <f>SUM(E8:E12)</f>
        <v>1.06</v>
      </c>
    </row>
    <row r="16" spans="3:16" x14ac:dyDescent="0.3">
      <c r="C16" s="1" t="s">
        <v>33</v>
      </c>
    </row>
    <row r="17" spans="3:6" x14ac:dyDescent="0.3">
      <c r="C17" s="3">
        <v>22402</v>
      </c>
      <c r="E17">
        <v>5</v>
      </c>
    </row>
    <row r="18" spans="3:6" x14ac:dyDescent="0.3">
      <c r="C18" t="s">
        <v>113</v>
      </c>
      <c r="F18">
        <v>2</v>
      </c>
    </row>
    <row r="22" spans="3:6" x14ac:dyDescent="0.3">
      <c r="C22" t="s">
        <v>35</v>
      </c>
      <c r="E22">
        <f>SUM(E17:E21)</f>
        <v>5</v>
      </c>
      <c r="F22">
        <f>SUM(F17:F21)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68B9-DF76-4397-8EA1-CF52B9EFA2F9}">
  <dimension ref="C3:L45"/>
  <sheetViews>
    <sheetView workbookViewId="0">
      <selection activeCell="K39" sqref="K39"/>
    </sheetView>
  </sheetViews>
  <sheetFormatPr defaultRowHeight="14.4" x14ac:dyDescent="0.3"/>
  <sheetData>
    <row r="3" spans="3:11" x14ac:dyDescent="0.3">
      <c r="E3" t="s">
        <v>55</v>
      </c>
      <c r="F3" t="s">
        <v>56</v>
      </c>
      <c r="G3" t="s">
        <v>57</v>
      </c>
      <c r="H3" t="s">
        <v>56</v>
      </c>
      <c r="I3" t="s">
        <v>57</v>
      </c>
      <c r="J3" t="s">
        <v>56</v>
      </c>
      <c r="K3" t="s">
        <v>57</v>
      </c>
    </row>
    <row r="4" spans="3:11" x14ac:dyDescent="0.3">
      <c r="E4" t="s">
        <v>31</v>
      </c>
      <c r="F4" t="s">
        <v>31</v>
      </c>
      <c r="G4" t="s">
        <v>31</v>
      </c>
      <c r="H4" t="s">
        <v>31</v>
      </c>
      <c r="I4" t="s">
        <v>31</v>
      </c>
      <c r="J4" t="s">
        <v>31</v>
      </c>
      <c r="K4" t="s">
        <v>31</v>
      </c>
    </row>
    <row r="5" spans="3:11" x14ac:dyDescent="0.3">
      <c r="C5" t="s">
        <v>58</v>
      </c>
      <c r="E5" s="3" t="s">
        <v>59</v>
      </c>
      <c r="F5" s="3">
        <v>45292</v>
      </c>
      <c r="G5" s="3" t="s">
        <v>60</v>
      </c>
      <c r="H5" s="3">
        <v>45323</v>
      </c>
      <c r="I5" t="s">
        <v>61</v>
      </c>
      <c r="K5" t="s">
        <v>62</v>
      </c>
    </row>
    <row r="6" spans="3:11" x14ac:dyDescent="0.3">
      <c r="C6" t="s">
        <v>63</v>
      </c>
      <c r="E6">
        <v>5.1849999999999996</v>
      </c>
      <c r="F6">
        <v>-5</v>
      </c>
      <c r="G6">
        <f>E6+F6</f>
        <v>0.18499999999999961</v>
      </c>
      <c r="I6">
        <f t="shared" ref="I6:K23" si="0">G6+H6</f>
        <v>0.18499999999999961</v>
      </c>
      <c r="K6">
        <f t="shared" si="0"/>
        <v>0.18499999999999961</v>
      </c>
    </row>
    <row r="7" spans="3:11" x14ac:dyDescent="0.3">
      <c r="C7" t="s">
        <v>64</v>
      </c>
      <c r="E7">
        <v>7.4779999999999998</v>
      </c>
      <c r="G7">
        <f t="shared" ref="G7:G12" si="1">E7+F7</f>
        <v>7.4779999999999998</v>
      </c>
      <c r="I7">
        <f t="shared" si="0"/>
        <v>7.4779999999999998</v>
      </c>
      <c r="K7">
        <f t="shared" si="0"/>
        <v>7.4779999999999998</v>
      </c>
    </row>
    <row r="8" spans="3:11" x14ac:dyDescent="0.3">
      <c r="C8" t="s">
        <v>65</v>
      </c>
      <c r="E8">
        <v>0.5</v>
      </c>
      <c r="G8">
        <f t="shared" si="1"/>
        <v>0.5</v>
      </c>
      <c r="I8">
        <f t="shared" si="0"/>
        <v>0.5</v>
      </c>
      <c r="K8">
        <f t="shared" si="0"/>
        <v>0.5</v>
      </c>
    </row>
    <row r="9" spans="3:11" x14ac:dyDescent="0.3">
      <c r="C9" t="s">
        <v>66</v>
      </c>
      <c r="E9">
        <v>0.76900000000000002</v>
      </c>
      <c r="F9">
        <v>-0.67700000000000005</v>
      </c>
      <c r="G9">
        <f t="shared" si="1"/>
        <v>9.1999999999999971E-2</v>
      </c>
      <c r="I9">
        <f t="shared" si="0"/>
        <v>9.1999999999999971E-2</v>
      </c>
      <c r="K9">
        <f t="shared" si="0"/>
        <v>9.1999999999999971E-2</v>
      </c>
    </row>
    <row r="10" spans="3:11" x14ac:dyDescent="0.3">
      <c r="C10" t="s">
        <v>67</v>
      </c>
      <c r="E10">
        <v>3.1549999999999998</v>
      </c>
      <c r="G10">
        <f t="shared" si="1"/>
        <v>3.1549999999999998</v>
      </c>
      <c r="I10">
        <f t="shared" si="0"/>
        <v>3.1549999999999998</v>
      </c>
      <c r="K10">
        <f t="shared" si="0"/>
        <v>3.1549999999999998</v>
      </c>
    </row>
    <row r="11" spans="3:11" x14ac:dyDescent="0.3">
      <c r="C11" s="6" t="s">
        <v>68</v>
      </c>
      <c r="E11">
        <v>8.0060000000000002</v>
      </c>
      <c r="F11">
        <v>-2.1</v>
      </c>
      <c r="G11">
        <f t="shared" si="1"/>
        <v>5.9060000000000006</v>
      </c>
      <c r="I11">
        <f t="shared" si="0"/>
        <v>5.9060000000000006</v>
      </c>
      <c r="K11">
        <f t="shared" si="0"/>
        <v>5.9060000000000006</v>
      </c>
    </row>
    <row r="12" spans="3:11" x14ac:dyDescent="0.3">
      <c r="C12" t="s">
        <v>69</v>
      </c>
      <c r="E12">
        <v>0.30299999999999999</v>
      </c>
      <c r="G12">
        <f t="shared" si="1"/>
        <v>0.30299999999999999</v>
      </c>
      <c r="I12">
        <f t="shared" si="0"/>
        <v>0.30299999999999999</v>
      </c>
      <c r="K12">
        <f t="shared" si="0"/>
        <v>0.30299999999999999</v>
      </c>
    </row>
    <row r="13" spans="3:11" x14ac:dyDescent="0.3">
      <c r="E13">
        <f>SUM(E6:E12)</f>
        <v>25.396000000000001</v>
      </c>
      <c r="G13">
        <f>SUM(G6:G12)</f>
        <v>17.619000000000003</v>
      </c>
      <c r="I13">
        <f>SUM(I6:I12)</f>
        <v>17.619000000000003</v>
      </c>
      <c r="K13">
        <f>SUM(K6:K12)</f>
        <v>17.619000000000003</v>
      </c>
    </row>
    <row r="15" spans="3:11" x14ac:dyDescent="0.3">
      <c r="C15" t="s">
        <v>70</v>
      </c>
      <c r="E15">
        <v>0.72099999999999997</v>
      </c>
      <c r="G15">
        <v>1.03</v>
      </c>
      <c r="I15">
        <f t="shared" si="0"/>
        <v>1.03</v>
      </c>
      <c r="K15">
        <f t="shared" si="0"/>
        <v>1.03</v>
      </c>
    </row>
    <row r="16" spans="3:11" x14ac:dyDescent="0.3">
      <c r="C16" t="s">
        <v>71</v>
      </c>
      <c r="E16">
        <v>0</v>
      </c>
      <c r="G16">
        <f t="shared" ref="G16:G23" si="2">E16+F16</f>
        <v>0</v>
      </c>
      <c r="I16">
        <f t="shared" si="0"/>
        <v>0</v>
      </c>
      <c r="K16">
        <f t="shared" si="0"/>
        <v>0</v>
      </c>
    </row>
    <row r="17" spans="3:12" x14ac:dyDescent="0.3">
      <c r="C17" t="s">
        <v>72</v>
      </c>
      <c r="E17">
        <v>4.2</v>
      </c>
      <c r="G17">
        <f t="shared" si="2"/>
        <v>4.2</v>
      </c>
      <c r="I17">
        <f t="shared" si="0"/>
        <v>4.2</v>
      </c>
      <c r="K17">
        <f t="shared" si="0"/>
        <v>4.2</v>
      </c>
    </row>
    <row r="18" spans="3:12" x14ac:dyDescent="0.3">
      <c r="C18" t="s">
        <v>73</v>
      </c>
      <c r="E18">
        <v>0</v>
      </c>
      <c r="G18">
        <f>E18+F11</f>
        <v>-2.1</v>
      </c>
      <c r="I18">
        <f t="shared" si="0"/>
        <v>-2.1</v>
      </c>
      <c r="K18">
        <f t="shared" si="0"/>
        <v>-2.1</v>
      </c>
    </row>
    <row r="19" spans="3:12" x14ac:dyDescent="0.3">
      <c r="C19" t="s">
        <v>74</v>
      </c>
      <c r="E19">
        <v>0</v>
      </c>
      <c r="G19">
        <f t="shared" si="2"/>
        <v>0</v>
      </c>
      <c r="I19">
        <f t="shared" si="0"/>
        <v>0</v>
      </c>
      <c r="K19">
        <f t="shared" si="0"/>
        <v>0</v>
      </c>
    </row>
    <row r="20" spans="3:12" x14ac:dyDescent="0.3">
      <c r="C20" t="s">
        <v>75</v>
      </c>
      <c r="E20" s="4">
        <v>5</v>
      </c>
      <c r="F20">
        <v>-1</v>
      </c>
      <c r="G20">
        <f t="shared" si="2"/>
        <v>4</v>
      </c>
      <c r="H20">
        <v>-1</v>
      </c>
      <c r="I20">
        <f t="shared" si="0"/>
        <v>3</v>
      </c>
      <c r="J20">
        <v>-1</v>
      </c>
      <c r="K20">
        <f t="shared" si="0"/>
        <v>2</v>
      </c>
    </row>
    <row r="21" spans="3:12" x14ac:dyDescent="0.3">
      <c r="C21" t="s">
        <v>76</v>
      </c>
      <c r="E21" s="4">
        <v>5</v>
      </c>
      <c r="G21">
        <f t="shared" si="2"/>
        <v>5</v>
      </c>
      <c r="I21">
        <f t="shared" si="0"/>
        <v>5</v>
      </c>
      <c r="K21">
        <f t="shared" si="0"/>
        <v>5</v>
      </c>
    </row>
    <row r="22" spans="3:12" x14ac:dyDescent="0.3">
      <c r="C22" t="s">
        <v>77</v>
      </c>
      <c r="D22" t="s">
        <v>78</v>
      </c>
      <c r="E22">
        <v>1.2</v>
      </c>
      <c r="G22">
        <f t="shared" si="2"/>
        <v>1.2</v>
      </c>
      <c r="I22">
        <f t="shared" si="0"/>
        <v>1.2</v>
      </c>
      <c r="K22">
        <f t="shared" si="0"/>
        <v>1.2</v>
      </c>
    </row>
    <row r="23" spans="3:12" x14ac:dyDescent="0.3">
      <c r="C23" t="s">
        <v>79</v>
      </c>
      <c r="E23" s="4">
        <v>3.7</v>
      </c>
      <c r="G23">
        <f t="shared" si="2"/>
        <v>3.7</v>
      </c>
      <c r="I23">
        <f t="shared" si="0"/>
        <v>3.7</v>
      </c>
      <c r="K23">
        <f t="shared" si="0"/>
        <v>3.7</v>
      </c>
    </row>
    <row r="24" spans="3:12" x14ac:dyDescent="0.3">
      <c r="E24">
        <f>SUM(E13:E23)</f>
        <v>45.217000000000006</v>
      </c>
      <c r="G24">
        <f>SUM(G13:G23)</f>
        <v>34.649000000000001</v>
      </c>
      <c r="I24">
        <f>SUM(I13:I23)</f>
        <v>33.649000000000001</v>
      </c>
      <c r="K24">
        <f>SUM(K13:K23)</f>
        <v>32.649000000000001</v>
      </c>
    </row>
    <row r="26" spans="3:12" x14ac:dyDescent="0.3">
      <c r="D26" t="s">
        <v>80</v>
      </c>
    </row>
    <row r="27" spans="3:12" x14ac:dyDescent="0.3">
      <c r="D27" t="s">
        <v>81</v>
      </c>
      <c r="F27" t="s">
        <v>81</v>
      </c>
      <c r="H27" t="s">
        <v>81</v>
      </c>
    </row>
    <row r="28" spans="3:12" x14ac:dyDescent="0.3">
      <c r="D28" t="s">
        <v>82</v>
      </c>
      <c r="F28" t="s">
        <v>83</v>
      </c>
      <c r="H28" t="s">
        <v>84</v>
      </c>
    </row>
    <row r="29" spans="3:12" x14ac:dyDescent="0.3">
      <c r="D29">
        <v>23758.639999999999</v>
      </c>
      <c r="F29">
        <v>30822.880000000001</v>
      </c>
    </row>
    <row r="30" spans="3:12" x14ac:dyDescent="0.3">
      <c r="C30" t="s">
        <v>85</v>
      </c>
      <c r="D30">
        <v>-17485</v>
      </c>
      <c r="F30">
        <v>17485</v>
      </c>
      <c r="L30" s="5"/>
    </row>
    <row r="31" spans="3:12" x14ac:dyDescent="0.3">
      <c r="L31" s="5"/>
    </row>
    <row r="32" spans="3:12" x14ac:dyDescent="0.3">
      <c r="L32" s="5"/>
    </row>
    <row r="33" spans="3:12" x14ac:dyDescent="0.3">
      <c r="L33" s="5"/>
    </row>
    <row r="34" spans="3:12" x14ac:dyDescent="0.3">
      <c r="C34" t="s">
        <v>86</v>
      </c>
      <c r="D34" s="6">
        <f>D29+D30</f>
        <v>6273.6399999999994</v>
      </c>
      <c r="F34">
        <f>F29+F30</f>
        <v>48307.880000000005</v>
      </c>
      <c r="H34">
        <f>F34-(E24*1000)</f>
        <v>3090.8799999999974</v>
      </c>
      <c r="L34" s="5"/>
    </row>
    <row r="35" spans="3:12" x14ac:dyDescent="0.3">
      <c r="D35" t="s">
        <v>87</v>
      </c>
    </row>
    <row r="37" spans="3:12" x14ac:dyDescent="0.3">
      <c r="E37" t="s">
        <v>59</v>
      </c>
    </row>
    <row r="38" spans="3:12" x14ac:dyDescent="0.3">
      <c r="C38" s="1" t="s">
        <v>88</v>
      </c>
    </row>
    <row r="39" spans="3:12" x14ac:dyDescent="0.3">
      <c r="C39" t="s">
        <v>93</v>
      </c>
      <c r="E39">
        <v>3.5630000000000002</v>
      </c>
    </row>
    <row r="40" spans="3:12" x14ac:dyDescent="0.3">
      <c r="C40" t="s">
        <v>43</v>
      </c>
      <c r="E40">
        <v>1.7</v>
      </c>
      <c r="G40" t="s">
        <v>94</v>
      </c>
    </row>
    <row r="41" spans="3:12" x14ac:dyDescent="0.3">
      <c r="C41" t="s">
        <v>89</v>
      </c>
      <c r="E41">
        <v>0.5</v>
      </c>
    </row>
    <row r="42" spans="3:12" x14ac:dyDescent="0.3">
      <c r="C42" t="s">
        <v>90</v>
      </c>
      <c r="E42">
        <v>1.03</v>
      </c>
    </row>
    <row r="43" spans="3:12" x14ac:dyDescent="0.3">
      <c r="C43" t="s">
        <v>92</v>
      </c>
      <c r="E43">
        <v>1</v>
      </c>
    </row>
    <row r="44" spans="3:12" x14ac:dyDescent="0.3">
      <c r="C44" t="s">
        <v>91</v>
      </c>
      <c r="E44">
        <v>0.21299999999999999</v>
      </c>
    </row>
    <row r="45" spans="3:12" x14ac:dyDescent="0.3">
      <c r="E45">
        <f>SUM(E39:E44)</f>
        <v>8.0060000000000002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4F1-63DB-43D1-BAE3-6F0746DB6F4D}">
  <dimension ref="C2:G29"/>
  <sheetViews>
    <sheetView workbookViewId="0">
      <selection activeCell="G4" sqref="G4:G7"/>
    </sheetView>
  </sheetViews>
  <sheetFormatPr defaultRowHeight="14.4" x14ac:dyDescent="0.3"/>
  <sheetData>
    <row r="2" spans="3:7" x14ac:dyDescent="0.3">
      <c r="C2" s="3">
        <v>45261</v>
      </c>
    </row>
    <row r="4" spans="3:7" x14ac:dyDescent="0.3">
      <c r="C4" t="s">
        <v>36</v>
      </c>
      <c r="E4">
        <v>5992.91</v>
      </c>
      <c r="G4">
        <v>6543.41</v>
      </c>
    </row>
    <row r="5" spans="3:7" x14ac:dyDescent="0.3">
      <c r="C5" t="s">
        <v>37</v>
      </c>
      <c r="E5">
        <v>1698.52</v>
      </c>
      <c r="G5">
        <f>E5</f>
        <v>1698.52</v>
      </c>
    </row>
    <row r="6" spans="3:7" x14ac:dyDescent="0.3">
      <c r="C6" t="s">
        <v>38</v>
      </c>
      <c r="E6">
        <f>'[1]CSV_Export_00021591 (2)'!D57</f>
        <v>522.27</v>
      </c>
      <c r="G6">
        <f>E6+522.27</f>
        <v>1044.54</v>
      </c>
    </row>
    <row r="7" spans="3:7" x14ac:dyDescent="0.3">
      <c r="C7" t="s">
        <v>39</v>
      </c>
      <c r="E7">
        <v>355.5</v>
      </c>
      <c r="G7">
        <f t="shared" ref="G7:G8" si="0">E7</f>
        <v>355.5</v>
      </c>
    </row>
    <row r="8" spans="3:7" x14ac:dyDescent="0.3">
      <c r="C8" t="s">
        <v>23</v>
      </c>
      <c r="E8">
        <v>1069.76</v>
      </c>
      <c r="G8">
        <f t="shared" si="0"/>
        <v>1069.76</v>
      </c>
    </row>
    <row r="9" spans="3:7" x14ac:dyDescent="0.3">
      <c r="C9" t="s">
        <v>40</v>
      </c>
      <c r="E9">
        <v>484.5</v>
      </c>
    </row>
    <row r="10" spans="3:7" x14ac:dyDescent="0.3">
      <c r="C10" t="s">
        <v>41</v>
      </c>
      <c r="E10">
        <v>507.95</v>
      </c>
    </row>
    <row r="11" spans="3:7" x14ac:dyDescent="0.3">
      <c r="C11" t="s">
        <v>42</v>
      </c>
      <c r="E11">
        <v>43.36</v>
      </c>
    </row>
    <row r="12" spans="3:7" x14ac:dyDescent="0.3">
      <c r="C12" t="s">
        <v>43</v>
      </c>
      <c r="E12">
        <v>450</v>
      </c>
    </row>
    <row r="13" spans="3:7" x14ac:dyDescent="0.3">
      <c r="C13" t="s">
        <v>44</v>
      </c>
      <c r="E13">
        <v>185</v>
      </c>
    </row>
    <row r="14" spans="3:7" x14ac:dyDescent="0.3">
      <c r="C14" t="s">
        <v>45</v>
      </c>
      <c r="E14">
        <v>103.54</v>
      </c>
    </row>
    <row r="15" spans="3:7" x14ac:dyDescent="0.3">
      <c r="C15" t="s">
        <v>26</v>
      </c>
      <c r="E15">
        <f>2856.45-1000</f>
        <v>1856.4499999999998</v>
      </c>
      <c r="G15">
        <f>E15</f>
        <v>1856.4499999999998</v>
      </c>
    </row>
    <row r="16" spans="3:7" x14ac:dyDescent="0.3">
      <c r="E16">
        <f>SUM(E4:E15)</f>
        <v>13269.760000000002</v>
      </c>
      <c r="G16">
        <f>SUM(G4:G15)</f>
        <v>12568.18</v>
      </c>
    </row>
    <row r="17" spans="3:5" x14ac:dyDescent="0.3">
      <c r="E17">
        <f>'[1]CSV_Export_00021591 (2)'!D134</f>
        <v>14269.759999999995</v>
      </c>
    </row>
    <row r="20" spans="3:5" x14ac:dyDescent="0.3">
      <c r="C20" t="s">
        <v>46</v>
      </c>
      <c r="E20">
        <v>91</v>
      </c>
    </row>
    <row r="21" spans="3:5" x14ac:dyDescent="0.3">
      <c r="C21" t="s">
        <v>47</v>
      </c>
      <c r="E21">
        <v>170</v>
      </c>
    </row>
    <row r="22" spans="3:5" x14ac:dyDescent="0.3">
      <c r="C22" t="s">
        <v>48</v>
      </c>
      <c r="E22">
        <v>40.799999999999997</v>
      </c>
    </row>
    <row r="23" spans="3:5" x14ac:dyDescent="0.3">
      <c r="C23" t="s">
        <v>49</v>
      </c>
      <c r="E23">
        <v>169.36</v>
      </c>
    </row>
    <row r="24" spans="3:5" x14ac:dyDescent="0.3">
      <c r="C24" t="s">
        <v>50</v>
      </c>
    </row>
    <row r="25" spans="3:5" x14ac:dyDescent="0.3">
      <c r="C25" t="s">
        <v>51</v>
      </c>
      <c r="E25">
        <v>147.13999999999999</v>
      </c>
    </row>
    <row r="27" spans="3:5" x14ac:dyDescent="0.3">
      <c r="C27" t="s">
        <v>52</v>
      </c>
      <c r="E27">
        <v>239.04</v>
      </c>
    </row>
    <row r="28" spans="3:5" x14ac:dyDescent="0.3">
      <c r="C28" t="s">
        <v>53</v>
      </c>
      <c r="E28">
        <v>170.56</v>
      </c>
    </row>
    <row r="29" spans="3:5" x14ac:dyDescent="0.3">
      <c r="C29" t="s">
        <v>54</v>
      </c>
      <c r="E29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Grants and Dons</vt:lpstr>
      <vt:lpstr>Restricted</vt:lpstr>
      <vt:lpstr>outgoings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 Connor</dc:creator>
  <cp:lastModifiedBy>Sim Connor</cp:lastModifiedBy>
  <cp:lastPrinted>2024-02-07T11:35:39Z</cp:lastPrinted>
  <dcterms:created xsi:type="dcterms:W3CDTF">2024-01-24T16:00:29Z</dcterms:created>
  <dcterms:modified xsi:type="dcterms:W3CDTF">2024-03-08T10:39:39Z</dcterms:modified>
</cp:coreProperties>
</file>